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FINANZA\"/>
    </mc:Choice>
  </mc:AlternateContent>
  <xr:revisionPtr revIDLastSave="0" documentId="8_{26303FFD-287E-4B7A-B90A-ADA7EDCA18F5}" xr6:coauthVersionLast="47" xr6:coauthVersionMax="47" xr10:uidLastSave="{00000000-0000-0000-0000-000000000000}"/>
  <bookViews>
    <workbookView xWindow="-120" yWindow="-120" windowWidth="29040" windowHeight="15840" tabRatio="795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H8" i="4"/>
  <c r="C20" i="3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G26" i="1" l="1"/>
  <c r="J12" i="7"/>
  <c r="J10" i="7"/>
  <c r="I13" i="7"/>
  <c r="H13" i="7"/>
  <c r="H11" i="7"/>
  <c r="F26" i="1"/>
  <c r="F25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C26" i="3" s="1"/>
  <c r="C61" i="3" s="1"/>
  <c r="C63" i="3" s="1"/>
  <c r="E60" i="6"/>
  <c r="F54" i="6"/>
  <c r="E55" i="6"/>
  <c r="D55" i="6"/>
  <c r="H17" i="4" l="1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6" i="1" l="1"/>
  <c r="J36" i="1" s="1"/>
  <c r="N36" i="1" s="1"/>
  <c r="P36" i="1" s="1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K34" i="2"/>
  <c r="Q2" i="1"/>
  <c r="N24" i="1"/>
  <c r="T24" i="1" s="1"/>
  <c r="M2" i="1"/>
  <c r="N35" i="1"/>
  <c r="O35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/>
  <c r="P31" i="1" l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H29" i="2"/>
  <c r="K29" i="2" s="1"/>
  <c r="H59" i="3"/>
  <c r="S101" i="1"/>
  <c r="S31" i="1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P2" i="1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U2" i="1" l="1"/>
  <c r="W2" i="1"/>
  <c r="Z2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tc={45164ACA-1231-4349-A216-449CE0F27485}</author>
  </authors>
  <commentList>
    <comment ref="J19" authorId="0" shapeId="0" xr:uid="{45164ACA-1231-4349-A216-449CE0F27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<sst xmlns="http://schemas.openxmlformats.org/spreadsheetml/2006/main" count="715" uniqueCount="412">
  <si>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</si>
  <si>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</si>
  <si>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</si>
  <si>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</si>
  <si>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</si>
  <si>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</si>
  <si>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</si>
  <si>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</si>
  <si>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</si>
  <si>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</si>
  <si>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</si>
  <si>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</si>
  <si>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</si>
  <si>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</si>
  <si>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</si>
  <si>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</si>
  <si>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</si>
  <si>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</si>
  <si>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</si>
  <si>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</si>
  <si>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</si>
  <si>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</si>
  <si>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</si>
  <si>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</si>
  <si>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</si>
  <si>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</si>
  <si>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</si>
  <si>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</si>
  <si>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</si>
  <si>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</si>
  <si>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</si>
  <si>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</si>
  <si>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</si>
  <si>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</si>
  <si>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</si>
  <si>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</si>
  <si>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</si>
  <si>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</si>
  <si>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</si>
  <si>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</si>
  <si>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</si>
  <si>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</si>
  <si>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</si>
  <si>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</si>
  <si>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</si>
  <si>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</si>
  <si>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</si>
  <si>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</si>
  <si>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</si>
  <si>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</si>
  <si>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</si>
  <si>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</si>
  <si>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</si>
  <si>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</si>
  <si>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</si>
  <si>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</si>
  <si>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</si>
  <si>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</si>
  <si>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</si>
  <si>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</si>
  <si>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</si>
  <si>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</si>
  <si>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</si>
  <si>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</si>
  <si>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</si>
  <si>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</si>
  <si>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</si>
  <si>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</si>
  <si>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</si>
  <si>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</si>
  <si>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</si>
  <si>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</si>
  <si>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</si>
  <si>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</si>
  <si>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</si>
  <si>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</si>
  <si>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</si>
  <si>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</si>
  <si>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</si>
  <si>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</si>
  <si>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</si>
  <si>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</si>
  <si>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</si>
  <si>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</si>
  <si>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</si>
  <si>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</si>
  <si>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</si>
  <si>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</si>
  <si>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</si>
  <si>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</si>
  <si>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</si>
  <si>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</si>
  <si>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</si>
  <si>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</si>
  <si>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</si>
  <si>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</si>
  <si>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</si>
  <si>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</si>
  <si>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</si>
  <si>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</si>
  <si>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</si>
  <si>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</si>
  <si>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</si>
  <si>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</si>
  <si>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</si>
  <si>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</si>
  <si>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</si>
  <si>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</si>
  <si>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</si>
  <si>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</si>
  <si>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</si>
  <si>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</si>
  <si>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</si>
  <si>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</si>
  <si>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</si>
  <si>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</si>
  <si>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</si>
  <si>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</si>
  <si>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</si>
  <si>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</si>
  <si>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</si>
  <si>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</si>
  <si>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</si>
  <si>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</si>
  <si>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</si>
  <si>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</si>
  <si>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</si>
  <si>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</si>
  <si>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</si>
  <si>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</si>
  <si>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</si>
  <si>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</si>
  <si>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</si>
  <si>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</si>
  <si>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</si>
  <si>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</si>
  <si>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</si>
  <si>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</si>
  <si>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</si>
  <si>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</si>
  <si>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</si>
  <si>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</si>
  <si>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</si>
  <si>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</si>
  <si>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</si>
  <si>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</si>
  <si>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</si>
  <si>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</si>
  <si>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</si>
  <si>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</si>
  <si>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</si>
  <si>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</si>
  <si>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</si>
  <si>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</si>
  <si>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</si>
  <si>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</si>
  <si>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</si>
  <si>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</si>
  <si>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</si>
  <si>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</si>
  <si>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</si>
  <si>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</si>
  <si>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</si>
  <si>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</si>
  <si>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</si>
  <si>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</si>
  <si>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</si>
  <si>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</si>
  <si>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</si>
  <si>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</si>
  <si>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</si>
  <si>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</si>
  <si>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</si>
  <si>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</si>
  <si>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</si>
  <si>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</si>
  <si>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</si>
  <si>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</si>
  <si>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</si>
  <si>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</si>
  <si>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</si>
  <si>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</si>
  <si>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</si>
  <si>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</si>
  <si>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</si>
  <si>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</si>
  <si>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</si>
  <si>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</si>
  <si>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</si>
  <si>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</si>
  <si>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</si>
  <si>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</si>
  <si>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</si>
  <si>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</si>
  <si>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</si>
  <si>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</si>
  <si>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</si>
  <si>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</si>
  <si>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</si>
  <si>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</si>
  <si>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</si>
  <si>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</si>
  <si>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</si>
  <si>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</si>
  <si>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</si>
  <si>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</si>
  <si>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</si>
  <si>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</si>
  <si>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</si>
  <si>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</si>
  <si>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</si>
  <si>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</si>
  <si>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</si>
  <si>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</si>
  <si>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</si>
  <si>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</si>
  <si>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</si>
  <si>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</si>
  <si>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</si>
  <si>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</si>
  <si>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</si>
  <si>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</si>
  <si>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</si>
  <si>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</si>
  <si>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</si>
  <si>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</si>
  <si>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</si>
  <si>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</si>
  <si>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</si>
  <si>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</si>
  <si>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</si>
  <si>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</si>
  <si>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</si>
  <si>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</si>
  <si>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</si>
  <si>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</si>
  <si>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</si>
  <si>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</si>
  <si>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</si>
  <si>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</si>
  <si>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</si>
  <si>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</si>
  <si>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</si>
  <si>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</si>
  <si>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</si>
  <si>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</si>
  <si>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</si>
  <si>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</si>
  <si>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</si>
  <si>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</si>
  <si>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</si>
  <si>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</si>
  <si>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</si>
  <si>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</si>
  <si>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</si>
  <si>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</si>
  <si>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</si>
  <si>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</si>
  <si>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</si>
  <si>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</si>
  <si>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</si>
  <si>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</si>
  <si>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</si>
  <si>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</si>
  <si>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</si>
  <si>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</si>
  <si>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</si>
  <si>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</si>
  <si>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</si>
  <si>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</si>
  <si>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</si>
  <si>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</si>
  <si>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</si>
  <si>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</si>
  <si>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</si>
  <si>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</si>
  <si>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</si>
  <si>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</si>
  <si>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</si>
  <si>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</si>
  <si>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</si>
  <si>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</si>
  <si>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</si>
  <si>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</si>
  <si>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</si>
  <si>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</si>
  <si>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</si>
  <si>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</si>
  <si>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</si>
  <si>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</si>
  <si>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</si>
  <si>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</si>
  <si>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</si>
  <si>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</si>
  <si>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</si>
  <si>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</si>
  <si>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</si>
  <si>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</si>
  <si>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</si>
  <si>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</si>
  <si>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</si>
  <si>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</si>
  <si>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</si>
  <si>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</si>
  <si>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</si>
  <si>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</si>
  <si>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</si>
  <si>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</si>
  <si>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</si>
  <si>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</si>
  <si>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</si>
  <si>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</si>
  <si>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</si>
  <si>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</si>
  <si>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</si>
  <si>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</si>
  <si>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</si>
  <si>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</si>
  <si>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</si>
  <si>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</si>
  <si>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</si>
  <si>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</si>
  <si>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</si>
  <si>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</si>
  <si>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</si>
  <si>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</si>
  <si>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</si>
  <si>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</si>
  <si>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</si>
  <si>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</si>
  <si>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</si>
  <si>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</si>
  <si>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</si>
  <si>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</si>
  <si>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</si>
  <si>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</si>
  <si>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</si>
  <si>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</si>
  <si>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</si>
  <si>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</si>
  <si>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</si>
  <si>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</si>
  <si>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</si>
  <si>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</si>
  <si>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</si>
  <si>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</si>
  <si>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</si>
  <si>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</si>
  <si>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</si>
  <si>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</si>
  <si>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</si>
  <si>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</si>
  <si>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</si>
  <si>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</si>
  <si>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</si>
  <si>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</si>
  <si>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</si>
  <si>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</si>
  <si>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</si>
  <si>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</si>
  <si>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</si>
  <si>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</si>
  <si>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</si>
  <si>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</si>
  <si>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</si>
  <si>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</si>
  <si>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</si>
  <si>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</si>
  <si>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</si>
  <si>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</si>
  <si>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</si>
  <si>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</si>
  <si>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</si>
  <si>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</si>
  <si>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</si>
  <si>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</si>
  <si>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</si>
  <si>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</si>
  <si>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</si>
  <si>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</si>
  <si>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</si>
  <si>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</si>
  <si>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</si>
  <si>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</si>
  <si>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</si>
  <si>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</si>
  <si>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</si>
  <si>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</si>
  <si>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</si>
  <si>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</si>
  <si>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</si>
  <si>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</si>
  <si>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</si>
  <si>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</si>
  <si>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</si>
  <si>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</si>
  <si>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</si>
  <si>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</si>
  <si>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</si>
  <si>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</si>
  <si>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</si>
  <si>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</si>
  <si>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</si>
  <si>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</si>
  <si>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</si>
  <si>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</si>
  <si>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</si>
  <si>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</si>
  <si>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Saldo al 31 de enero del 2024</t>
  </si>
  <si>
    <t>Al 31 de enero de 2024</t>
  </si>
  <si>
    <t>Correspondiente al 31 del mes de enero del año 2024</t>
  </si>
  <si>
    <t>Correspondiente al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</si>
</sst>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8EF21DB9-CCB7-49E9-A594-1720173CA7CC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8EF21DB9-CCB7-49E9-A594-1720173CA7CC}" id="{45164ACA-1231-4349-A216-449CE0F27485}">
    <text>=416347.99+25779.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12643572.910000004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12" activePane="bottomLeft" state="frozen"/>
      <selection pane="bottomLeft" activeCell="D37" sqref="D37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117577670.27000001</v>
      </c>
      <c r="K2" s="7">
        <f t="shared" ref="K2:Q2" si="0">SUM(K13:K171)</f>
        <v>0</v>
      </c>
      <c r="L2" s="7">
        <f t="shared" si="0"/>
        <v>0</v>
      </c>
      <c r="M2" s="7">
        <f t="shared" si="0"/>
        <v>229536988.39999998</v>
      </c>
      <c r="N2" s="7">
        <f t="shared" si="0"/>
        <v>-113586013.99999997</v>
      </c>
      <c r="O2" s="7">
        <f t="shared" si="0"/>
        <v>100110861.68999997</v>
      </c>
      <c r="P2" s="7">
        <f t="shared" si="0"/>
        <v>-48516242.939999998</v>
      </c>
      <c r="Q2" s="7">
        <f t="shared" si="0"/>
        <v>0</v>
      </c>
      <c r="S2" s="7">
        <f>SUM(N2:R2)</f>
        <v>-61991395.25</v>
      </c>
      <c r="T2" s="7"/>
      <c r="U2" s="10">
        <f>SUM(U13:U171)</f>
        <v>10050287.66</v>
      </c>
      <c r="V2" s="10">
        <f>SUM(V13:V171)</f>
        <v>0</v>
      </c>
      <c r="W2" s="10">
        <f>SUM(W13:W171)</f>
        <v>-1519144.58</v>
      </c>
      <c r="X2" s="7">
        <f>SUM(X13:X171)</f>
        <v>0</v>
      </c>
      <c r="Z2" s="7">
        <f>+O2+P2-N2</f>
        <v>165180632.74999994</v>
      </c>
    </row>
    <row r="3" spans="1:30" hidden="1" x14ac:dyDescent="0.25">
      <c r="C3" s="6"/>
      <c r="D3" s="11">
        <f>+SUBTOTAL(9,D13:D172)</f>
        <v>132204561.53</v>
      </c>
      <c r="E3" s="6"/>
      <c r="F3" s="11">
        <f>+SUBTOTAL(9,F13:F172)</f>
        <v>130106156.81999996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409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94924.15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370318.8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4108387.45</v>
      </c>
      <c r="M16" s="7">
        <f>F16+F17+F19+'EFE-Flujo de Efectivo'!P62</f>
        <v>0</v>
      </c>
      <c r="N16" s="8">
        <f>+J16+K16-L16-M16</f>
        <v>4108387.45</v>
      </c>
      <c r="O16" s="7">
        <f>-N16</f>
        <v>-4108387.45</v>
      </c>
      <c r="P16" s="7"/>
      <c r="Q16" s="7"/>
      <c r="R16" s="7"/>
      <c r="S16" s="7">
        <f t="shared" si="1"/>
        <v>0</v>
      </c>
      <c r="T16" s="30">
        <f t="shared" si="2"/>
        <v>-4108387.45</v>
      </c>
      <c r="Y16" s="7"/>
    </row>
    <row r="17" spans="1:25" ht="15.75" x14ac:dyDescent="0.25">
      <c r="A17" s="1" t="s">
        <v>40</v>
      </c>
      <c r="C17" s="31" t="s">
        <v>43</v>
      </c>
      <c r="D17" s="16">
        <v>773940.38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>
        <v>0</v>
      </c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0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2964128.27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46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47</v>
      </c>
      <c r="C22" s="3" t="s">
        <v>48</v>
      </c>
      <c r="D22" s="16">
        <v>1757710.87</v>
      </c>
      <c r="E22" s="7"/>
      <c r="F22" s="32"/>
      <c r="G22" s="15"/>
      <c r="H22" s="3" t="s">
        <v>49</v>
      </c>
      <c r="I22" s="3" t="str">
        <f>+C22</f>
        <v>Material gastable</v>
      </c>
      <c r="J22" s="7">
        <f>D22</f>
        <v>1757710.87</v>
      </c>
      <c r="M22" s="7">
        <f>F22</f>
        <v>0</v>
      </c>
      <c r="N22" s="8">
        <f t="shared" si="3"/>
        <v>1757710.87</v>
      </c>
      <c r="O22" s="7">
        <f>-N22</f>
        <v>-1757710.87</v>
      </c>
      <c r="P22" s="7"/>
      <c r="Q22" s="7"/>
      <c r="S22" s="7">
        <f>SUM(N22:R22)</f>
        <v>0</v>
      </c>
      <c r="T22" s="30">
        <f t="shared" si="2"/>
        <v>-1757710.87</v>
      </c>
      <c r="W22" s="7"/>
      <c r="Y22" s="7"/>
    </row>
    <row r="23" spans="1:25" x14ac:dyDescent="0.25">
      <c r="A23" s="1" t="s">
        <v>50</v>
      </c>
      <c r="C23" s="3" t="s">
        <v>51</v>
      </c>
      <c r="D23" s="16"/>
      <c r="E23" s="7"/>
      <c r="F23" s="7">
        <f>+D25-H6</f>
        <v>-160661294.87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52</v>
      </c>
      <c r="C24" s="3" t="s">
        <v>53</v>
      </c>
      <c r="D24" s="34">
        <v>222704731</v>
      </c>
      <c r="E24" s="7"/>
      <c r="F24" s="7">
        <v>3653530.2</v>
      </c>
      <c r="G24" s="14">
        <v>642444</v>
      </c>
      <c r="H24" s="3" t="s">
        <v>54</v>
      </c>
      <c r="I24" s="3" t="str">
        <f>+C24</f>
        <v>Mobiliarios y equipos de oficina</v>
      </c>
      <c r="J24" s="7">
        <f>D24</f>
        <v>222704731</v>
      </c>
      <c r="K24" s="8"/>
      <c r="M24" s="7">
        <f>F24</f>
        <v>3653530.2</v>
      </c>
      <c r="N24" s="8">
        <f t="shared" si="3"/>
        <v>219051200.80000001</v>
      </c>
      <c r="O24" s="7">
        <f>-N24</f>
        <v>-219051200.80000001</v>
      </c>
      <c r="P24" s="7"/>
      <c r="Q24" s="7"/>
      <c r="S24" s="7"/>
      <c r="T24" s="30">
        <f t="shared" si="2"/>
        <v>-219051200.80000001</v>
      </c>
      <c r="Y24" s="7">
        <f>SUM(T24:X24)-O24</f>
        <v>0</v>
      </c>
    </row>
    <row r="25" spans="1:25" x14ac:dyDescent="0.25">
      <c r="A25" s="1" t="s">
        <v>52</v>
      </c>
      <c r="C25" s="3" t="s">
        <v>55</v>
      </c>
      <c r="D25" s="35">
        <v>-160661294.87</v>
      </c>
      <c r="E25" s="7"/>
      <c r="F25" s="7">
        <f>D24+F24</f>
        <v>226358261.19999999</v>
      </c>
      <c r="G25" s="14"/>
      <c r="I25" s="3" t="str">
        <f>+C25</f>
        <v>Depreciación acumulada</v>
      </c>
      <c r="J25" s="7">
        <f>D25</f>
        <v>-160661294.87</v>
      </c>
      <c r="K25" s="36"/>
      <c r="L25" s="8"/>
      <c r="M25" s="7">
        <f>F25</f>
        <v>226358261.19999999</v>
      </c>
      <c r="N25" s="8">
        <f t="shared" si="3"/>
        <v>-387019556.06999999</v>
      </c>
      <c r="O25" s="7">
        <f>-N25</f>
        <v>387019556.06999999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387019556.06999999</v>
      </c>
      <c r="Y25" s="7">
        <f>SUM(T25:X25)-O25</f>
        <v>0</v>
      </c>
    </row>
    <row r="26" spans="1:25" x14ac:dyDescent="0.25">
      <c r="A26" s="1" t="s">
        <v>56</v>
      </c>
      <c r="C26" s="3" t="s">
        <v>57</v>
      </c>
      <c r="D26" s="16"/>
      <c r="E26" s="7"/>
      <c r="F26" s="7">
        <f>D24+D25</f>
        <v>62043436.129999995</v>
      </c>
      <c r="G26" s="14">
        <f>D24+G24</f>
        <v>223347175</v>
      </c>
      <c r="H26" s="3" t="s">
        <v>54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56</v>
      </c>
      <c r="C27" s="3" t="s">
        <v>58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59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60</v>
      </c>
      <c r="C30" s="3" t="s">
        <v>61</v>
      </c>
      <c r="D30" s="32">
        <v>-6696381.4800000004</v>
      </c>
      <c r="E30" s="7"/>
      <c r="F30" s="7">
        <v>-11393773</v>
      </c>
      <c r="G30" s="14">
        <f>F30-'[3]EFE-Flujo de Efectivo'!C53</f>
        <v>-5617877.4699999997</v>
      </c>
      <c r="H30" s="3" t="s">
        <v>49</v>
      </c>
      <c r="I30" s="3" t="str">
        <f>+C30</f>
        <v>Cuentas por pagar</v>
      </c>
      <c r="J30" s="7">
        <f>+D30</f>
        <v>-6696381.4800000004</v>
      </c>
      <c r="K30" s="7"/>
      <c r="L30" s="7"/>
      <c r="M30" s="7"/>
      <c r="N30" s="8">
        <f t="shared" si="3"/>
        <v>-6696381.4800000004</v>
      </c>
      <c r="O30" s="7">
        <f>-N30</f>
        <v>6696381.4800000004</v>
      </c>
      <c r="P30" s="7">
        <f t="shared" si="4"/>
        <v>6696381.4800000004</v>
      </c>
      <c r="S30" s="7">
        <f>SUM(N30:R30)</f>
        <v>6696381.4800000004</v>
      </c>
      <c r="T30" s="30">
        <f t="shared" si="2"/>
        <v>6696381.4800000004</v>
      </c>
      <c r="W30" s="7"/>
      <c r="Y30" s="7">
        <f>SUM(T30:X30)-O30</f>
        <v>0</v>
      </c>
    </row>
    <row r="31" spans="1:25" x14ac:dyDescent="0.25">
      <c r="A31" s="1" t="s">
        <v>62</v>
      </c>
      <c r="C31" s="3" t="s">
        <v>63</v>
      </c>
      <c r="D31" s="37">
        <v>-410673</v>
      </c>
      <c r="E31" s="7"/>
      <c r="F31" s="7">
        <v>-474803</v>
      </c>
      <c r="G31" s="14">
        <f>D31-F31</f>
        <v>64130</v>
      </c>
      <c r="I31" s="3" t="str">
        <f>+C31</f>
        <v>Retenciones y acumulaciones por pagar</v>
      </c>
      <c r="J31" s="7">
        <f>+D31</f>
        <v>-410673</v>
      </c>
      <c r="K31" s="7"/>
      <c r="L31" s="7"/>
      <c r="M31" s="7">
        <f>F31</f>
        <v>-474803</v>
      </c>
      <c r="N31" s="8">
        <f t="shared" si="3"/>
        <v>64130</v>
      </c>
      <c r="O31" s="7">
        <f>-N31</f>
        <v>-64130</v>
      </c>
      <c r="P31" s="7">
        <f t="shared" si="4"/>
        <v>-64130</v>
      </c>
      <c r="S31" s="7">
        <f t="shared" si="1"/>
        <v>-64130</v>
      </c>
      <c r="T31" s="30">
        <f t="shared" si="2"/>
        <v>-64130</v>
      </c>
      <c r="Y31" s="7">
        <f>SUM(T31:X31)-O31</f>
        <v>0</v>
      </c>
    </row>
    <row r="32" spans="1:25" x14ac:dyDescent="0.25">
      <c r="C32" s="3" t="s">
        <v>64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65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66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67</v>
      </c>
      <c r="C35" s="3" t="s">
        <v>68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69</v>
      </c>
      <c r="C36" s="3" t="s">
        <v>70</v>
      </c>
      <c r="D36" s="16">
        <f>'ECANP-Cambio Patrimonio'!G19</f>
        <v>167999.20000000112</v>
      </c>
      <c r="E36" s="30"/>
      <c r="F36" s="8"/>
      <c r="G36" s="13"/>
      <c r="I36" s="3" t="str">
        <f>+C36</f>
        <v>Resultado del período</v>
      </c>
      <c r="J36" s="7">
        <f>D36</f>
        <v>167999.20000000112</v>
      </c>
      <c r="K36" s="7"/>
      <c r="L36" s="7"/>
      <c r="M36" s="7">
        <f>F36</f>
        <v>0</v>
      </c>
      <c r="N36" s="8">
        <f>+J36+K36-L36-M36</f>
        <v>167999.20000000112</v>
      </c>
      <c r="O36" s="7">
        <f>-N36</f>
        <v>-167999.20000000112</v>
      </c>
      <c r="P36" s="7">
        <f t="shared" si="4"/>
        <v>-167999.20000000112</v>
      </c>
      <c r="S36" s="7">
        <f t="shared" si="1"/>
        <v>-167999.20000000112</v>
      </c>
      <c r="T36" s="30">
        <f t="shared" si="2"/>
        <v>-167999.20000000112</v>
      </c>
      <c r="Y36" s="7"/>
    </row>
    <row r="37" spans="1:25" s="40" customFormat="1" ht="15.6" customHeight="1" x14ac:dyDescent="0.25">
      <c r="A37" s="39"/>
      <c r="B37" s="2"/>
      <c r="C37" s="40" t="s">
        <v>71</v>
      </c>
      <c r="D37" s="41"/>
      <c r="E37" s="42"/>
      <c r="F37" s="42"/>
      <c r="G37" s="43"/>
      <c r="I37" s="3" t="str">
        <f>+C37</f>
        <v>Ajustes</v>
      </c>
      <c r="J37" s="7">
        <f>D40</f>
        <v>-950000</v>
      </c>
      <c r="K37" s="17"/>
      <c r="M37" s="17"/>
      <c r="N37" s="8">
        <f t="shared" si="3"/>
        <v>-950000</v>
      </c>
      <c r="O37" s="7">
        <f>-N37</f>
        <v>950000</v>
      </c>
      <c r="P37" s="7">
        <f t="shared" si="4"/>
        <v>950000</v>
      </c>
      <c r="Q37" s="3"/>
      <c r="S37" s="7">
        <f t="shared" si="1"/>
        <v>950000</v>
      </c>
      <c r="T37" s="30">
        <f t="shared" si="2"/>
        <v>950000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-13475152.310000001</v>
      </c>
      <c r="K38" s="17"/>
      <c r="M38" s="17"/>
      <c r="N38" s="8">
        <f t="shared" si="3"/>
        <v>-13475152.310000001</v>
      </c>
      <c r="O38" s="17"/>
      <c r="P38" s="7">
        <f t="shared" si="4"/>
        <v>13475152.310000001</v>
      </c>
      <c r="Q38" s="3"/>
      <c r="S38" s="7">
        <f>SUM(N38:R38)</f>
        <v>0</v>
      </c>
      <c r="T38" s="30">
        <f t="shared" si="2"/>
        <v>13475152.310000001</v>
      </c>
      <c r="Y38" s="17"/>
    </row>
    <row r="39" spans="1:25" s="40" customFormat="1" x14ac:dyDescent="0.25">
      <c r="A39" s="39" t="s">
        <v>33</v>
      </c>
      <c r="B39" s="2"/>
      <c r="C39" s="27" t="s">
        <v>72</v>
      </c>
      <c r="D39" s="41"/>
      <c r="E39" s="30"/>
      <c r="F39" s="8"/>
      <c r="G39" s="43"/>
      <c r="J39" s="7">
        <f>D43</f>
        <v>0</v>
      </c>
      <c r="M39" s="17"/>
      <c r="N39" s="8">
        <f t="shared" si="3"/>
        <v>0</v>
      </c>
      <c r="O39" s="17">
        <f>-N39</f>
        <v>0</v>
      </c>
      <c r="P39" s="7">
        <f t="shared" si="4"/>
        <v>0</v>
      </c>
      <c r="Q39" s="3"/>
      <c r="S39" s="7">
        <f t="shared" si="1"/>
        <v>0</v>
      </c>
      <c r="T39" s="30">
        <f t="shared" si="2"/>
        <v>0</v>
      </c>
      <c r="Y39" s="17">
        <f t="shared" ref="Y39:Y64" si="6">SUM(T39:X39)-O39</f>
        <v>0</v>
      </c>
    </row>
    <row r="40" spans="1:25" s="42" customFormat="1" x14ac:dyDescent="0.25">
      <c r="A40" s="44" t="s">
        <v>73</v>
      </c>
      <c r="B40" s="45"/>
      <c r="C40" s="3" t="s">
        <v>74</v>
      </c>
      <c r="D40" s="46">
        <v>-950000</v>
      </c>
      <c r="E40" s="30">
        <v>-1055000</v>
      </c>
      <c r="F40" s="8"/>
      <c r="G40" s="30"/>
      <c r="I40" s="42" t="s">
        <v>74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75</v>
      </c>
      <c r="B41" s="45"/>
      <c r="C41" s="3" t="s">
        <v>76</v>
      </c>
      <c r="D41" s="46">
        <v>-13475152.310000001</v>
      </c>
      <c r="E41" s="30"/>
      <c r="F41" s="8"/>
      <c r="G41" s="30"/>
      <c r="I41" s="42" t="s">
        <v>76</v>
      </c>
      <c r="J41" s="17">
        <f>D41</f>
        <v>-13475152.310000001</v>
      </c>
      <c r="M41" s="30">
        <f>F41</f>
        <v>0</v>
      </c>
      <c r="N41" s="8">
        <f t="shared" si="3"/>
        <v>-13475152.310000001</v>
      </c>
      <c r="O41" s="30">
        <f>-N41</f>
        <v>13475152.310000001</v>
      </c>
      <c r="P41" s="7">
        <f t="shared" si="4"/>
        <v>13475152.310000001</v>
      </c>
      <c r="Q41" s="3"/>
      <c r="S41" s="7">
        <f t="shared" si="1"/>
        <v>13475152.310000001</v>
      </c>
      <c r="T41" s="30">
        <f>-N41</f>
        <v>13475152.310000001</v>
      </c>
      <c r="Y41" s="30"/>
    </row>
    <row r="42" spans="1:25" s="42" customFormat="1" x14ac:dyDescent="0.25">
      <c r="A42" s="44" t="s">
        <v>75</v>
      </c>
      <c r="B42" s="45"/>
      <c r="C42" s="3" t="s">
        <v>77</v>
      </c>
      <c r="D42" s="46"/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78</v>
      </c>
      <c r="B43" s="45"/>
      <c r="C43" s="40" t="s">
        <v>79</v>
      </c>
      <c r="D43" s="46"/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80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81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83</v>
      </c>
      <c r="B48" s="2" t="s">
        <v>84</v>
      </c>
      <c r="C48" s="51" t="s">
        <v>85</v>
      </c>
      <c r="D48" s="16">
        <v>10050287.66</v>
      </c>
      <c r="E48" s="8"/>
      <c r="F48" s="8"/>
      <c r="H48" s="3" t="s">
        <v>49</v>
      </c>
      <c r="I48" s="3" t="str">
        <f t="shared" ref="I48:I53" si="8">+C48</f>
        <v>Sueldos fijos</v>
      </c>
      <c r="J48" s="7">
        <f>D48</f>
        <v>10050287.66</v>
      </c>
      <c r="M48" s="7">
        <f>F48</f>
        <v>0</v>
      </c>
      <c r="N48" s="8">
        <f t="shared" si="3"/>
        <v>10050287.66</v>
      </c>
      <c r="O48" s="7">
        <f t="shared" ref="O48:O114" si="9">-N48</f>
        <v>-10050287.66</v>
      </c>
      <c r="P48" s="7">
        <f t="shared" si="4"/>
        <v>-10050287.66</v>
      </c>
      <c r="S48" s="7">
        <f t="shared" si="1"/>
        <v>-10050287.66</v>
      </c>
      <c r="T48" s="30">
        <f t="shared" si="7"/>
        <v>-10050287.66</v>
      </c>
      <c r="U48" s="7">
        <f>N48</f>
        <v>10050287.66</v>
      </c>
      <c r="V48" s="7"/>
      <c r="Y48" s="7">
        <f t="shared" si="6"/>
        <v>10050287.66</v>
      </c>
    </row>
    <row r="49" spans="1:25" x14ac:dyDescent="0.25">
      <c r="A49" s="1" t="s">
        <v>83</v>
      </c>
      <c r="B49" s="2" t="s">
        <v>86</v>
      </c>
      <c r="C49" s="51" t="s">
        <v>394</v>
      </c>
      <c r="D49" s="16"/>
      <c r="E49" s="8"/>
      <c r="F49" s="8"/>
      <c r="H49" s="3" t="s">
        <v>49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52</v>
      </c>
      <c r="C50" s="51" t="s">
        <v>395</v>
      </c>
      <c r="D50" s="16"/>
      <c r="E50" s="8"/>
      <c r="F50" s="8"/>
      <c r="H50" s="3" t="s">
        <v>49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56</v>
      </c>
      <c r="C51" s="51" t="s">
        <v>87</v>
      </c>
      <c r="D51" s="16">
        <v>0</v>
      </c>
      <c r="E51" s="8"/>
      <c r="F51" s="8"/>
      <c r="H51" s="3" t="s">
        <v>49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52" t="s">
        <v>88</v>
      </c>
      <c r="C52" s="3" t="s">
        <v>89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2" t="s">
        <v>90</v>
      </c>
      <c r="C53" s="51" t="s">
        <v>91</v>
      </c>
      <c r="D53" s="16">
        <v>0</v>
      </c>
      <c r="E53" s="8"/>
      <c r="F53" s="8"/>
      <c r="H53" s="3" t="s">
        <v>49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92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83</v>
      </c>
      <c r="B55" s="2" t="s">
        <v>93</v>
      </c>
      <c r="C55" s="51" t="s">
        <v>94</v>
      </c>
      <c r="D55" s="16">
        <v>0</v>
      </c>
      <c r="E55" s="8"/>
      <c r="F55" s="8"/>
      <c r="H55" s="3" t="s">
        <v>49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83</v>
      </c>
      <c r="C56" s="51" t="s">
        <v>396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83</v>
      </c>
      <c r="B57" s="2" t="s">
        <v>60</v>
      </c>
      <c r="C57" s="51" t="s">
        <v>95</v>
      </c>
      <c r="D57" s="16"/>
      <c r="E57" s="8"/>
      <c r="F57" s="8"/>
      <c r="H57" s="3" t="s">
        <v>49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83</v>
      </c>
      <c r="B58" s="2" t="s">
        <v>96</v>
      </c>
      <c r="C58" s="51" t="s">
        <v>97</v>
      </c>
      <c r="D58" s="16">
        <v>0</v>
      </c>
      <c r="E58" s="8"/>
      <c r="F58" s="8"/>
      <c r="H58" s="3" t="s">
        <v>49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98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83</v>
      </c>
      <c r="B60" s="2" t="s">
        <v>99</v>
      </c>
      <c r="C60" s="51" t="s">
        <v>100</v>
      </c>
      <c r="D60" s="16">
        <v>0</v>
      </c>
      <c r="E60" s="8"/>
      <c r="F60" s="8"/>
      <c r="H60" s="3" t="s">
        <v>49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101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83</v>
      </c>
      <c r="B62" s="2" t="s">
        <v>62</v>
      </c>
      <c r="C62" s="51" t="s">
        <v>102</v>
      </c>
      <c r="D62" s="53"/>
      <c r="E62" s="8"/>
      <c r="F62" s="8"/>
      <c r="H62" s="3" t="s">
        <v>49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83</v>
      </c>
      <c r="C63" s="51" t="s">
        <v>103</v>
      </c>
      <c r="D63" s="16"/>
      <c r="E63" s="8"/>
      <c r="F63" s="8"/>
      <c r="H63" s="3" t="s">
        <v>49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104</v>
      </c>
      <c r="D64" s="16"/>
      <c r="E64" s="8"/>
      <c r="F64" s="8"/>
      <c r="H64" s="3" t="s">
        <v>49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105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107</v>
      </c>
      <c r="C67" s="51" t="s">
        <v>108</v>
      </c>
      <c r="D67" s="16">
        <v>2049657.08</v>
      </c>
      <c r="E67" s="8"/>
      <c r="F67" s="8"/>
      <c r="H67" s="3" t="s">
        <v>49</v>
      </c>
      <c r="I67" s="3" t="str">
        <f t="shared" ref="I67:J73" si="15">+C67</f>
        <v>Servicios telefónico de larga distancia</v>
      </c>
      <c r="J67" s="7">
        <f t="shared" si="15"/>
        <v>2049657.08</v>
      </c>
      <c r="M67" s="7">
        <f t="shared" si="10"/>
        <v>0</v>
      </c>
      <c r="N67" s="8">
        <f t="shared" si="3"/>
        <v>2049657.08</v>
      </c>
      <c r="O67" s="7">
        <f t="shared" si="9"/>
        <v>-2049657.08</v>
      </c>
      <c r="P67" s="7">
        <f t="shared" si="4"/>
        <v>-2049657.08</v>
      </c>
      <c r="S67" s="7">
        <f t="shared" si="1"/>
        <v>-2049657.08</v>
      </c>
      <c r="W67" s="7">
        <f>+O67</f>
        <v>-2049657.08</v>
      </c>
      <c r="Y67" s="7">
        <f t="shared" si="14"/>
        <v>0</v>
      </c>
    </row>
    <row r="68" spans="1:25" x14ac:dyDescent="0.25">
      <c r="A68" s="1" t="s">
        <v>107</v>
      </c>
      <c r="C68" s="51" t="s">
        <v>109</v>
      </c>
      <c r="D68" s="16"/>
      <c r="E68" s="8"/>
      <c r="F68" s="8"/>
      <c r="H68" s="3" t="s">
        <v>49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107</v>
      </c>
      <c r="C69" s="51" t="s">
        <v>110</v>
      </c>
      <c r="D69" s="16"/>
      <c r="E69" s="8"/>
      <c r="F69" s="8"/>
      <c r="H69" s="3" t="s">
        <v>49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111</v>
      </c>
      <c r="D70" s="16"/>
      <c r="E70" s="8"/>
      <c r="F70" s="8"/>
      <c r="H70" s="3" t="s">
        <v>49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112</v>
      </c>
      <c r="D71" s="16"/>
      <c r="E71" s="8"/>
      <c r="F71" s="8"/>
      <c r="H71" s="3" t="s">
        <v>49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399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107</v>
      </c>
      <c r="C73" s="51" t="s">
        <v>400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113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107</v>
      </c>
      <c r="C75" s="51" t="s">
        <v>114</v>
      </c>
      <c r="D75" s="16"/>
      <c r="E75" s="8"/>
      <c r="F75" s="8"/>
      <c r="H75" s="3" t="s">
        <v>49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107</v>
      </c>
      <c r="C76" s="51" t="s">
        <v>115</v>
      </c>
      <c r="D76" s="16"/>
      <c r="E76" s="8"/>
      <c r="F76" s="8"/>
      <c r="H76" s="3" t="s">
        <v>49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116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107</v>
      </c>
      <c r="C78" s="51" t="s">
        <v>117</v>
      </c>
      <c r="D78" s="16"/>
      <c r="E78" s="8"/>
      <c r="F78" s="8"/>
      <c r="H78" s="3" t="s">
        <v>49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107</v>
      </c>
      <c r="C79" s="51" t="s">
        <v>118</v>
      </c>
      <c r="D79" s="16"/>
      <c r="E79" s="8"/>
      <c r="F79" s="8"/>
      <c r="H79" s="3" t="s">
        <v>49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119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107</v>
      </c>
      <c r="C81" s="3" t="s">
        <v>120</v>
      </c>
      <c r="D81" s="16"/>
      <c r="E81" s="8"/>
      <c r="F81" s="8"/>
      <c r="H81" s="3" t="s">
        <v>49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107</v>
      </c>
      <c r="C82" s="3" t="s">
        <v>121</v>
      </c>
      <c r="D82" s="16"/>
      <c r="E82" s="8"/>
      <c r="F82" s="8"/>
      <c r="H82" s="3" t="s">
        <v>49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122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107</v>
      </c>
      <c r="C84" s="51" t="s">
        <v>123</v>
      </c>
      <c r="D84" s="16"/>
      <c r="E84" s="8"/>
      <c r="F84" s="8"/>
      <c r="H84" s="3" t="s">
        <v>49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107</v>
      </c>
      <c r="B85" s="54" t="s">
        <v>124</v>
      </c>
      <c r="C85" s="3" t="s">
        <v>125</v>
      </c>
      <c r="D85" s="16"/>
      <c r="E85" s="8"/>
      <c r="F85" s="8"/>
      <c r="H85" s="3" t="s">
        <v>49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C86" s="51" t="s">
        <v>126</v>
      </c>
      <c r="D86" s="16"/>
      <c r="E86" s="8"/>
      <c r="F86" s="8"/>
      <c r="H86" s="3" t="s">
        <v>49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127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107</v>
      </c>
      <c r="C88" s="51" t="s">
        <v>128</v>
      </c>
      <c r="D88" s="16"/>
      <c r="E88" s="8"/>
      <c r="F88" s="8"/>
      <c r="H88" s="3" t="s">
        <v>49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107</v>
      </c>
      <c r="B89" s="54" t="s">
        <v>129</v>
      </c>
      <c r="C89" s="3" t="s">
        <v>130</v>
      </c>
      <c r="D89" s="16"/>
      <c r="E89" s="8"/>
      <c r="F89" s="8"/>
      <c r="H89" s="3" t="s">
        <v>49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131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107</v>
      </c>
      <c r="C91" s="51" t="s">
        <v>132</v>
      </c>
      <c r="D91" s="16"/>
      <c r="E91" s="8"/>
      <c r="F91" s="8"/>
      <c r="H91" s="3" t="s">
        <v>49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107</v>
      </c>
      <c r="B92" s="52" t="s">
        <v>133</v>
      </c>
      <c r="C92" s="3" t="s">
        <v>134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107</v>
      </c>
      <c r="B93" s="55"/>
      <c r="C93" s="3" t="s">
        <v>135</v>
      </c>
      <c r="D93" s="16"/>
      <c r="E93" s="8"/>
      <c r="F93" s="8"/>
      <c r="H93" s="3" t="s">
        <v>49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C94" s="51" t="s">
        <v>136</v>
      </c>
      <c r="D94" s="16"/>
      <c r="E94" s="8"/>
      <c r="F94" s="8"/>
      <c r="H94" s="3" t="s">
        <v>49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B95" s="54" t="s">
        <v>137</v>
      </c>
      <c r="C95" s="3" t="s">
        <v>138</v>
      </c>
      <c r="D95" s="16"/>
      <c r="E95" s="8"/>
      <c r="F95" s="8"/>
      <c r="H95" s="3" t="s">
        <v>49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C96" s="51" t="s">
        <v>139</v>
      </c>
      <c r="D96" s="16"/>
      <c r="E96" s="8"/>
      <c r="F96" s="8"/>
      <c r="H96" s="3" t="s">
        <v>49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140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107</v>
      </c>
      <c r="C98" s="51" t="s">
        <v>141</v>
      </c>
      <c r="D98" s="16"/>
      <c r="E98" s="8"/>
      <c r="F98" s="8"/>
      <c r="H98" s="3" t="s">
        <v>49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107</v>
      </c>
      <c r="B99" s="54" t="s">
        <v>142</v>
      </c>
      <c r="C99" s="3" t="s">
        <v>143</v>
      </c>
      <c r="D99" s="16"/>
      <c r="E99" s="8"/>
      <c r="F99" s="8"/>
      <c r="H99" s="3" t="s">
        <v>49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107</v>
      </c>
      <c r="C100" s="51" t="s">
        <v>144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B101" s="2" t="s">
        <v>145</v>
      </c>
      <c r="C101" s="51" t="s">
        <v>146</v>
      </c>
      <c r="D101" s="16"/>
      <c r="E101" s="8"/>
      <c r="F101" s="8"/>
      <c r="H101" s="3" t="s">
        <v>49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147</v>
      </c>
      <c r="D102" s="16"/>
      <c r="E102" s="8"/>
      <c r="F102" s="8"/>
      <c r="H102" s="3" t="s">
        <v>49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C103" s="51" t="s">
        <v>148</v>
      </c>
      <c r="D103" s="16"/>
      <c r="E103" s="8"/>
      <c r="F103" s="8"/>
      <c r="H103" s="3" t="s">
        <v>49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149</v>
      </c>
      <c r="D104" s="16"/>
      <c r="E104" s="8"/>
      <c r="F104" s="8"/>
      <c r="H104" s="3" t="s">
        <v>49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150</v>
      </c>
      <c r="D105" s="16"/>
      <c r="E105" s="8"/>
      <c r="F105" s="8"/>
      <c r="H105" s="3" t="s">
        <v>49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B106" s="54" t="s">
        <v>151</v>
      </c>
      <c r="C106" s="51" t="s">
        <v>152</v>
      </c>
      <c r="D106" s="16"/>
      <c r="E106" s="8"/>
      <c r="F106" s="8"/>
      <c r="H106" s="3" t="s">
        <v>49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C107" s="51" t="s">
        <v>153</v>
      </c>
      <c r="D107" s="16"/>
      <c r="E107" s="8"/>
      <c r="F107" s="8"/>
      <c r="H107" s="3" t="s">
        <v>49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154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155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155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156</v>
      </c>
    </row>
    <row r="111" spans="1:28" x14ac:dyDescent="0.25">
      <c r="A111" s="1" t="s">
        <v>83</v>
      </c>
      <c r="B111" s="40" t="s">
        <v>157</v>
      </c>
      <c r="C111" s="57" t="s">
        <v>158</v>
      </c>
      <c r="D111" s="16">
        <v>530512.5</v>
      </c>
      <c r="E111" s="8"/>
      <c r="F111" s="8"/>
      <c r="H111" s="3" t="s">
        <v>49</v>
      </c>
      <c r="I111" s="3" t="str">
        <f>+C111</f>
        <v>Alimentos y bebidas para personas</v>
      </c>
      <c r="J111" s="7">
        <f>+D111</f>
        <v>530512.5</v>
      </c>
      <c r="M111" s="7">
        <f t="shared" si="10"/>
        <v>0</v>
      </c>
      <c r="N111" s="8">
        <f t="shared" si="18"/>
        <v>530512.5</v>
      </c>
      <c r="O111" s="7">
        <f t="shared" si="9"/>
        <v>-530512.5</v>
      </c>
      <c r="P111" s="7">
        <f t="shared" si="21"/>
        <v>-530512.5</v>
      </c>
      <c r="S111" s="7">
        <f t="shared" si="19"/>
        <v>-530512.5</v>
      </c>
      <c r="U111" s="7"/>
      <c r="V111" s="7"/>
      <c r="W111" s="7">
        <f>N111</f>
        <v>530512.5</v>
      </c>
      <c r="Y111" s="7">
        <f t="shared" si="14"/>
        <v>1061025</v>
      </c>
      <c r="AA111" s="22" t="b">
        <f t="shared" si="24"/>
        <v>1</v>
      </c>
      <c r="AB111" s="57" t="s">
        <v>158</v>
      </c>
    </row>
    <row r="112" spans="1:28" x14ac:dyDescent="0.25">
      <c r="A112" s="1" t="s">
        <v>159</v>
      </c>
      <c r="B112" s="40" t="s">
        <v>160</v>
      </c>
      <c r="C112" s="57" t="s">
        <v>161</v>
      </c>
      <c r="D112" s="16"/>
      <c r="E112" s="8"/>
      <c r="F112" s="8"/>
      <c r="H112" s="3" t="s">
        <v>49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161</v>
      </c>
    </row>
    <row r="113" spans="1:28" s="40" customFormat="1" x14ac:dyDescent="0.25">
      <c r="A113" s="39"/>
      <c r="C113" s="50" t="s">
        <v>162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162</v>
      </c>
    </row>
    <row r="114" spans="1:28" x14ac:dyDescent="0.25">
      <c r="A114" s="1" t="s">
        <v>159</v>
      </c>
      <c r="B114" s="40" t="s">
        <v>163</v>
      </c>
      <c r="C114" s="57" t="s">
        <v>164</v>
      </c>
      <c r="D114" s="58"/>
      <c r="E114" s="8"/>
      <c r="F114" s="8"/>
      <c r="H114" s="3" t="s">
        <v>49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164</v>
      </c>
    </row>
    <row r="115" spans="1:28" x14ac:dyDescent="0.25">
      <c r="A115" s="1" t="s">
        <v>159</v>
      </c>
      <c r="B115" s="40" t="s">
        <v>165</v>
      </c>
      <c r="C115" s="57" t="s">
        <v>166</v>
      </c>
      <c r="D115" s="16"/>
      <c r="E115" s="8"/>
      <c r="F115" s="8"/>
      <c r="H115" s="3" t="s">
        <v>49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166</v>
      </c>
    </row>
    <row r="116" spans="1:28" x14ac:dyDescent="0.25">
      <c r="A116" s="1" t="s">
        <v>83</v>
      </c>
      <c r="B116" s="40" t="s">
        <v>167</v>
      </c>
      <c r="C116" s="57" t="s">
        <v>168</v>
      </c>
      <c r="D116" s="16"/>
      <c r="E116" s="8"/>
      <c r="F116" s="8"/>
      <c r="H116" s="3" t="s">
        <v>49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168</v>
      </c>
    </row>
    <row r="117" spans="1:28" s="40" customFormat="1" x14ac:dyDescent="0.25">
      <c r="A117" s="39"/>
      <c r="C117" s="50" t="s">
        <v>169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169</v>
      </c>
    </row>
    <row r="118" spans="1:28" x14ac:dyDescent="0.25">
      <c r="A118" s="1" t="s">
        <v>159</v>
      </c>
      <c r="B118" s="40" t="s">
        <v>170</v>
      </c>
      <c r="C118" s="57" t="s">
        <v>171</v>
      </c>
      <c r="D118" s="16"/>
      <c r="E118" s="8"/>
      <c r="F118" s="8"/>
      <c r="H118" s="3" t="s">
        <v>49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171</v>
      </c>
    </row>
    <row r="119" spans="1:28" x14ac:dyDescent="0.25">
      <c r="A119" s="1" t="s">
        <v>159</v>
      </c>
      <c r="B119" s="40" t="s">
        <v>172</v>
      </c>
      <c r="C119" s="57" t="s">
        <v>173</v>
      </c>
      <c r="D119" s="16"/>
      <c r="E119" s="8"/>
      <c r="F119" s="8"/>
      <c r="H119" s="3" t="s">
        <v>49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173</v>
      </c>
    </row>
    <row r="120" spans="1:28" x14ac:dyDescent="0.25">
      <c r="A120" s="1" t="s">
        <v>159</v>
      </c>
      <c r="B120" s="40" t="s">
        <v>174</v>
      </c>
      <c r="C120" s="57" t="s">
        <v>175</v>
      </c>
      <c r="D120" s="16"/>
      <c r="E120" s="8"/>
      <c r="F120" s="8"/>
      <c r="H120" s="3" t="s">
        <v>49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175</v>
      </c>
    </row>
    <row r="121" spans="1:28" x14ac:dyDescent="0.25">
      <c r="A121" s="1" t="s">
        <v>83</v>
      </c>
      <c r="B121" s="40" t="s">
        <v>176</v>
      </c>
      <c r="C121" s="57" t="s">
        <v>177</v>
      </c>
      <c r="D121" s="16"/>
      <c r="E121" s="8"/>
      <c r="F121" s="8"/>
      <c r="H121" s="3" t="s">
        <v>49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177</v>
      </c>
    </row>
    <row r="122" spans="1:28" s="40" customFormat="1" x14ac:dyDescent="0.25">
      <c r="A122" s="39"/>
      <c r="C122" s="50" t="s">
        <v>178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178</v>
      </c>
    </row>
    <row r="123" spans="1:28" x14ac:dyDescent="0.25">
      <c r="A123" s="1" t="s">
        <v>159</v>
      </c>
      <c r="B123" s="40" t="s">
        <v>179</v>
      </c>
      <c r="C123" s="57" t="s">
        <v>180</v>
      </c>
      <c r="D123" s="16"/>
      <c r="E123" s="8"/>
      <c r="F123" s="8"/>
      <c r="H123" s="3" t="s">
        <v>49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180</v>
      </c>
    </row>
    <row r="124" spans="1:28" x14ac:dyDescent="0.25">
      <c r="A124" s="1" t="s">
        <v>159</v>
      </c>
      <c r="B124" s="40" t="e">
        <v>#N/A</v>
      </c>
      <c r="C124" s="57" t="s">
        <v>181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159</v>
      </c>
      <c r="B125" s="40" t="s">
        <v>182</v>
      </c>
      <c r="C125" s="57" t="s">
        <v>183</v>
      </c>
      <c r="D125" s="16"/>
      <c r="E125" s="8"/>
      <c r="F125" s="8"/>
      <c r="H125" s="3" t="s">
        <v>49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183</v>
      </c>
    </row>
    <row r="126" spans="1:28" x14ac:dyDescent="0.25">
      <c r="A126" s="1" t="s">
        <v>159</v>
      </c>
      <c r="B126" s="40" t="s">
        <v>184</v>
      </c>
      <c r="C126" s="57" t="s">
        <v>185</v>
      </c>
      <c r="D126" s="16"/>
      <c r="E126" s="8"/>
      <c r="F126" s="8"/>
      <c r="H126" s="3" t="s">
        <v>49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185</v>
      </c>
    </row>
    <row r="127" spans="1:28" x14ac:dyDescent="0.25">
      <c r="A127" s="1" t="s">
        <v>159</v>
      </c>
      <c r="B127" s="40" t="s">
        <v>186</v>
      </c>
      <c r="C127" s="57" t="s">
        <v>187</v>
      </c>
      <c r="D127" s="16"/>
      <c r="E127" s="8"/>
      <c r="F127" s="8"/>
      <c r="H127" s="3" t="s">
        <v>49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187</v>
      </c>
    </row>
    <row r="128" spans="1:28" s="40" customFormat="1" x14ac:dyDescent="0.25">
      <c r="A128" s="39"/>
      <c r="C128" s="50" t="s">
        <v>188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188</v>
      </c>
    </row>
    <row r="129" spans="1:28" x14ac:dyDescent="0.25">
      <c r="A129" s="1" t="s">
        <v>159</v>
      </c>
      <c r="B129" s="40" t="s">
        <v>189</v>
      </c>
      <c r="C129" s="57" t="s">
        <v>190</v>
      </c>
      <c r="D129" s="16"/>
      <c r="E129" s="8"/>
      <c r="F129" s="8"/>
      <c r="H129" s="3" t="s">
        <v>49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190</v>
      </c>
    </row>
    <row r="130" spans="1:28" x14ac:dyDescent="0.25">
      <c r="A130" s="1" t="s">
        <v>159</v>
      </c>
      <c r="B130" s="40" t="s">
        <v>191</v>
      </c>
      <c r="C130" s="57" t="s">
        <v>192</v>
      </c>
      <c r="D130" s="16"/>
      <c r="E130" s="8"/>
      <c r="F130" s="8"/>
      <c r="H130" s="3" t="s">
        <v>49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192</v>
      </c>
    </row>
    <row r="131" spans="1:28" x14ac:dyDescent="0.25">
      <c r="A131" s="1" t="s">
        <v>159</v>
      </c>
      <c r="B131" s="40" t="s">
        <v>193</v>
      </c>
      <c r="C131" s="57" t="s">
        <v>194</v>
      </c>
      <c r="D131" s="16"/>
      <c r="E131" s="8"/>
      <c r="F131" s="8"/>
      <c r="H131" s="3" t="s">
        <v>49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194</v>
      </c>
    </row>
    <row r="132" spans="1:28" x14ac:dyDescent="0.25">
      <c r="A132" s="1" t="s">
        <v>159</v>
      </c>
      <c r="B132" s="40" t="s">
        <v>195</v>
      </c>
      <c r="C132" s="57" t="s">
        <v>196</v>
      </c>
      <c r="D132" s="16"/>
      <c r="E132" s="8"/>
      <c r="F132" s="8"/>
      <c r="H132" s="3" t="s">
        <v>49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196</v>
      </c>
    </row>
    <row r="133" spans="1:28" x14ac:dyDescent="0.25">
      <c r="A133" s="1" t="s">
        <v>159</v>
      </c>
      <c r="B133" s="40" t="s">
        <v>197</v>
      </c>
      <c r="C133" s="57" t="s">
        <v>198</v>
      </c>
      <c r="D133" s="16"/>
      <c r="E133" s="8"/>
      <c r="F133" s="8"/>
      <c r="H133" s="3" t="s">
        <v>49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198</v>
      </c>
    </row>
    <row r="134" spans="1:28" x14ac:dyDescent="0.25">
      <c r="A134" s="1" t="s">
        <v>159</v>
      </c>
      <c r="B134" s="40" t="e">
        <v>#N/A</v>
      </c>
      <c r="C134" s="57" t="s">
        <v>199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159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159</v>
      </c>
      <c r="B136" s="40" t="s">
        <v>201</v>
      </c>
      <c r="C136" s="57" t="s">
        <v>202</v>
      </c>
      <c r="D136" s="16"/>
      <c r="E136" s="8"/>
      <c r="F136" s="8"/>
      <c r="H136" s="3" t="s">
        <v>49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202</v>
      </c>
    </row>
    <row r="137" spans="1:28" x14ac:dyDescent="0.25">
      <c r="A137" s="1" t="s">
        <v>159</v>
      </c>
      <c r="B137" s="40" t="e">
        <v>#N/A</v>
      </c>
      <c r="C137" s="57" t="s">
        <v>203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s="40" customFormat="1" x14ac:dyDescent="0.25">
      <c r="A138" s="39"/>
      <c r="C138" s="50" t="s">
        <v>204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204</v>
      </c>
    </row>
    <row r="139" spans="1:28" x14ac:dyDescent="0.25">
      <c r="A139" s="1" t="s">
        <v>159</v>
      </c>
      <c r="B139" s="40" t="s">
        <v>205</v>
      </c>
      <c r="C139" s="57" t="s">
        <v>206</v>
      </c>
      <c r="D139" s="16"/>
      <c r="E139" s="8"/>
      <c r="F139" s="8"/>
      <c r="H139" s="3" t="s">
        <v>49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206</v>
      </c>
    </row>
    <row r="140" spans="1:28" x14ac:dyDescent="0.25">
      <c r="A140" s="1" t="s">
        <v>159</v>
      </c>
      <c r="B140" s="40" t="s">
        <v>207</v>
      </c>
      <c r="C140" s="57" t="s">
        <v>208</v>
      </c>
      <c r="D140" s="16"/>
      <c r="E140" s="8"/>
      <c r="F140" s="8"/>
      <c r="H140" s="3" t="s">
        <v>49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208</v>
      </c>
    </row>
    <row r="141" spans="1:28" x14ac:dyDescent="0.25">
      <c r="A141" s="1" t="s">
        <v>159</v>
      </c>
      <c r="B141" s="40"/>
      <c r="C141" s="57" t="s">
        <v>401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159</v>
      </c>
      <c r="B142" s="40" t="e">
        <v>#N/A</v>
      </c>
      <c r="C142" s="57" t="s">
        <v>209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209</v>
      </c>
    </row>
    <row r="143" spans="1:28" x14ac:dyDescent="0.25">
      <c r="A143" s="1" t="s">
        <v>159</v>
      </c>
      <c r="B143" s="40" t="s">
        <v>210</v>
      </c>
      <c r="C143" s="57" t="s">
        <v>211</v>
      </c>
      <c r="D143" s="16"/>
      <c r="E143" s="8"/>
      <c r="F143" s="8"/>
      <c r="H143" s="3" t="s">
        <v>49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211</v>
      </c>
    </row>
    <row r="144" spans="1:28" x14ac:dyDescent="0.25">
      <c r="A144" s="1" t="s">
        <v>159</v>
      </c>
      <c r="B144" s="40" t="s">
        <v>212</v>
      </c>
      <c r="C144" s="57" t="s">
        <v>213</v>
      </c>
      <c r="D144" s="16"/>
      <c r="E144" s="8"/>
      <c r="F144" s="8"/>
      <c r="H144" s="3" t="s">
        <v>49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213</v>
      </c>
    </row>
    <row r="145" spans="1:28" x14ac:dyDescent="0.25">
      <c r="A145" s="1" t="s">
        <v>159</v>
      </c>
      <c r="B145" s="40" t="s">
        <v>214</v>
      </c>
      <c r="C145" s="57" t="s">
        <v>215</v>
      </c>
      <c r="D145" s="16"/>
      <c r="E145" s="8"/>
      <c r="F145" s="8"/>
      <c r="H145" s="3" t="s">
        <v>49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215</v>
      </c>
    </row>
    <row r="146" spans="1:28" s="40" customFormat="1" x14ac:dyDescent="0.25">
      <c r="A146" s="39"/>
      <c r="C146" s="50" t="s">
        <v>216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216</v>
      </c>
    </row>
    <row r="147" spans="1:28" x14ac:dyDescent="0.25">
      <c r="A147" s="1" t="s">
        <v>159</v>
      </c>
      <c r="B147" s="40" t="s">
        <v>217</v>
      </c>
      <c r="C147" s="57" t="s">
        <v>218</v>
      </c>
      <c r="D147" s="16"/>
      <c r="E147" s="8"/>
      <c r="F147" s="8"/>
      <c r="H147" s="3" t="s">
        <v>49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218</v>
      </c>
    </row>
    <row r="148" spans="1:28" x14ac:dyDescent="0.25">
      <c r="A148" s="1" t="s">
        <v>159</v>
      </c>
      <c r="B148" s="40" t="s">
        <v>219</v>
      </c>
      <c r="C148" s="57" t="s">
        <v>220</v>
      </c>
      <c r="D148" s="16"/>
      <c r="E148" s="8"/>
      <c r="F148" s="8"/>
      <c r="H148" s="3" t="s">
        <v>49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220</v>
      </c>
    </row>
    <row r="149" spans="1:28" x14ac:dyDescent="0.25">
      <c r="A149" s="1" t="s">
        <v>159</v>
      </c>
      <c r="B149" s="40" t="s">
        <v>221</v>
      </c>
      <c r="C149" s="57" t="s">
        <v>222</v>
      </c>
      <c r="D149" s="16"/>
      <c r="E149" s="8"/>
      <c r="F149" s="8"/>
      <c r="H149" s="3" t="s">
        <v>49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222</v>
      </c>
    </row>
    <row r="150" spans="1:28" x14ac:dyDescent="0.25">
      <c r="A150" s="1" t="s">
        <v>159</v>
      </c>
      <c r="B150" s="40"/>
      <c r="C150" s="57" t="s">
        <v>223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159</v>
      </c>
      <c r="B151" s="40" t="s">
        <v>224</v>
      </c>
      <c r="C151" s="57" t="s">
        <v>223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225</v>
      </c>
      <c r="C152" s="57" t="s">
        <v>226</v>
      </c>
      <c r="D152" s="16"/>
      <c r="E152" s="8"/>
      <c r="F152" s="8"/>
      <c r="H152" s="3" t="s">
        <v>49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226</v>
      </c>
    </row>
    <row r="153" spans="1:28" x14ac:dyDescent="0.25">
      <c r="A153" s="1" t="s">
        <v>159</v>
      </c>
      <c r="B153" s="40" t="s">
        <v>227</v>
      </c>
      <c r="C153" s="57" t="s">
        <v>228</v>
      </c>
      <c r="D153" s="16"/>
      <c r="E153" s="8"/>
      <c r="F153" s="8"/>
      <c r="H153" s="3" t="s">
        <v>49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228</v>
      </c>
    </row>
    <row r="154" spans="1:28" x14ac:dyDescent="0.25">
      <c r="A154" s="1" t="s">
        <v>159</v>
      </c>
      <c r="B154" s="40" t="s">
        <v>229</v>
      </c>
      <c r="C154" s="57" t="s">
        <v>230</v>
      </c>
      <c r="D154" s="16"/>
      <c r="E154" s="8"/>
      <c r="F154" s="8"/>
      <c r="H154" s="3" t="s">
        <v>49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230</v>
      </c>
    </row>
    <row r="155" spans="1:28" x14ac:dyDescent="0.25">
      <c r="A155" s="1" t="s">
        <v>159</v>
      </c>
      <c r="B155" s="40" t="s">
        <v>231</v>
      </c>
      <c r="C155" s="57" t="s">
        <v>232</v>
      </c>
      <c r="D155" s="16"/>
      <c r="E155" s="8"/>
      <c r="F155" s="8"/>
      <c r="H155" s="3" t="s">
        <v>49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233</v>
      </c>
    </row>
    <row r="156" spans="1:28" x14ac:dyDescent="0.25">
      <c r="A156" s="1" t="s">
        <v>83</v>
      </c>
      <c r="B156" s="40" t="s">
        <v>234</v>
      </c>
      <c r="C156" s="57" t="s">
        <v>235</v>
      </c>
      <c r="D156" s="16"/>
      <c r="E156" s="8"/>
      <c r="F156" s="8"/>
      <c r="H156" s="3" t="s">
        <v>49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235</v>
      </c>
    </row>
    <row r="157" spans="1:28" s="40" customFormat="1" x14ac:dyDescent="0.25">
      <c r="A157" s="39"/>
      <c r="B157" s="2"/>
      <c r="C157" s="59" t="s">
        <v>236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159</v>
      </c>
      <c r="B158" s="61" t="s">
        <v>237</v>
      </c>
      <c r="C158" s="57" t="s">
        <v>238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238</v>
      </c>
    </row>
    <row r="159" spans="1:28" x14ac:dyDescent="0.25">
      <c r="A159" s="1" t="s">
        <v>159</v>
      </c>
      <c r="B159" s="61" t="s">
        <v>239</v>
      </c>
      <c r="C159" s="57" t="s">
        <v>240</v>
      </c>
      <c r="D159" s="16"/>
      <c r="E159" s="8"/>
      <c r="F159" s="8"/>
      <c r="H159" s="3" t="s">
        <v>49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240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107</v>
      </c>
      <c r="C161" s="3" t="s">
        <v>241</v>
      </c>
      <c r="D161" s="16"/>
      <c r="E161" s="8"/>
      <c r="F161" s="8"/>
      <c r="H161" s="3" t="s">
        <v>49</v>
      </c>
      <c r="I161" s="3" t="s">
        <v>241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242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243</v>
      </c>
      <c r="B163" s="54" t="s">
        <v>244</v>
      </c>
      <c r="C163" s="3" t="s">
        <v>245</v>
      </c>
      <c r="D163" s="16"/>
      <c r="E163" s="8"/>
      <c r="F163" s="8"/>
      <c r="H163" s="3" t="s">
        <v>49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83</v>
      </c>
      <c r="B164" s="54" t="s">
        <v>246</v>
      </c>
      <c r="C164" s="3" t="s">
        <v>247</v>
      </c>
      <c r="D164" s="16"/>
      <c r="E164" s="8"/>
      <c r="F164" s="8"/>
      <c r="H164" s="3" t="s">
        <v>49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83</v>
      </c>
      <c r="B165" s="54" t="s">
        <v>248</v>
      </c>
      <c r="C165" s="3" t="s">
        <v>249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243</v>
      </c>
      <c r="B166" s="54" t="s">
        <v>250</v>
      </c>
      <c r="C166" s="3" t="s">
        <v>402</v>
      </c>
      <c r="D166" s="16"/>
      <c r="E166" s="8"/>
      <c r="F166" s="8"/>
      <c r="H166" s="3" t="s">
        <v>49</v>
      </c>
      <c r="I166" s="3" t="str">
        <f t="shared" si="39"/>
        <v xml:space="preserve">Transferencias corrientes 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251</v>
      </c>
      <c r="B167" s="63"/>
      <c r="C167" s="64" t="s">
        <v>252</v>
      </c>
      <c r="D167" s="16">
        <v>1626695.87</v>
      </c>
      <c r="E167" s="8"/>
      <c r="F167" s="8"/>
      <c r="I167" s="3" t="str">
        <f t="shared" si="39"/>
        <v>Gasto de depreciación</v>
      </c>
      <c r="J167" s="7">
        <f t="shared" si="39"/>
        <v>1626695.87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251</v>
      </c>
      <c r="B168" s="63"/>
      <c r="C168" s="64" t="s">
        <v>253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107</v>
      </c>
      <c r="C169" s="3" t="s">
        <v>254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10580800.16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255</v>
      </c>
      <c r="D171" s="65"/>
      <c r="E171" s="8"/>
      <c r="F171" s="8"/>
      <c r="G171" s="66"/>
      <c r="I171" s="40" t="s">
        <v>256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257</v>
      </c>
      <c r="D174" s="8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E175" s="8">
        <f t="shared" ref="E175" si="42">+SUBTOTAL(9,E12:E168)</f>
        <v>-1055000</v>
      </c>
      <c r="F175" s="8">
        <f>+SUBTOTAL(9,F12:F168)</f>
        <v>119525356.65999997</v>
      </c>
      <c r="J175" s="7">
        <f>+D174</f>
        <v>0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P9" sqref="P9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52.570312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'[4]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410</v>
      </c>
      <c r="D2" s="189"/>
      <c r="E2" s="189"/>
      <c r="F2" s="189"/>
      <c r="G2" s="189"/>
      <c r="H2" s="71"/>
    </row>
    <row r="3" spans="1:13" ht="15" customHeight="1" x14ac:dyDescent="0.25">
      <c r="C3" s="189" t="str">
        <f>'[4]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Comprobación'!D40</f>
        <v>950000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Comprobación'!D41</f>
        <v>13475152.310000001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Comprobación'!D43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Comprobación'!D42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14425152.310000001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Comprobación'!D48+'BC Balance Comprobación'!D49+'BC Balance Comprobación'!D50+'BC Balance Comprobación'!D56+'BC Balance Comprobación'!D57+'BC Balance Comprobación'!D62+'BC Balance Comprobación'!D63+'BC Balance Comprobación'!D64</f>
        <v>10050287.66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Comprobación'!D67</f>
        <v>2049657.08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530512.5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Comprobación'!D166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Comprobación'!D167</f>
        <v>1626695.87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14257153.109999999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167999.20000000112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F7" sqref="F7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410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16245242.389999986</v>
      </c>
      <c r="H18" s="178">
        <v>16245242.389999986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167999.20000000112</v>
      </c>
      <c r="H19" s="178">
        <f>SUM(D19,E19,F19,G19)</f>
        <v>167999.20000000112</v>
      </c>
      <c r="I19" s="154"/>
      <c r="J19" s="117"/>
      <c r="K19" s="163"/>
      <c r="L19" s="163"/>
    </row>
    <row r="20" spans="1:14" ht="18.75" x14ac:dyDescent="0.25">
      <c r="B20" s="95"/>
      <c r="C20" s="164" t="s">
        <v>408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33012296.589999989</v>
      </c>
      <c r="H20" s="180">
        <f>H13+H15+H16+H17+H18+H19</f>
        <v>84707622.589999989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topLeftCell="A4" zoomScaleSheetLayoutView="100" workbookViewId="0">
      <selection activeCell="Q53" sqref="Q53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'[5]Flujo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411</v>
      </c>
      <c r="B2" s="196"/>
      <c r="C2" s="198"/>
      <c r="D2" s="196"/>
      <c r="E2" s="196"/>
      <c r="F2" s="93"/>
    </row>
    <row r="3" spans="1:17" x14ac:dyDescent="0.3">
      <c r="A3" s="198" t="str">
        <f>'[5]Flujo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950000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950000</v>
      </c>
      <c r="I9" s="114">
        <f>-'[6]BC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13475152.310000001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13475152.310000001</v>
      </c>
      <c r="I10" s="114">
        <f>-'[6]BC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94139233.969999999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-82538695.170000017</v>
      </c>
    </row>
    <row r="14" spans="1:17" customFormat="1" x14ac:dyDescent="0.3">
      <c r="A14" s="111" t="s">
        <v>294</v>
      </c>
      <c r="B14" s="120"/>
      <c r="C14" s="109">
        <f>-'BC Balance Comprobación'!D43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15374781.719999984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Comprobación'!D166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Comprobación'!D48-'BC Balance Comprobación'!D49-'BC Balance Comprobación'!D50-'BC Balance Comprobación'!D56-'BC Balance Comprobación'!D57</f>
        <v>-10050287.66</v>
      </c>
      <c r="D17" s="123"/>
      <c r="E17" s="96">
        <v>-83368429</v>
      </c>
      <c r="F17" s="93"/>
      <c r="G17" s="108">
        <v>-5376484.4800000004</v>
      </c>
      <c r="H17" s="78">
        <f t="shared" si="1"/>
        <v>-93418716.659999996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-51433245.720000006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Comprobación'!D67-'BC Balance Comprobación'!D111</f>
        <v>-2580169.58</v>
      </c>
      <c r="D20" s="123"/>
      <c r="E20" s="96">
        <v>-60758429</v>
      </c>
      <c r="F20" s="93"/>
      <c r="G20" s="106">
        <v>-65427</v>
      </c>
      <c r="H20" s="78">
        <f t="shared" si="1"/>
        <v>-63338598.579999998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-26647056.060000002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1794695.0700000003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-159831974.93000001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v>0</v>
      </c>
      <c r="D36" s="123"/>
      <c r="E36" s="96">
        <v>-12714328.18</v>
      </c>
      <c r="F36" s="93"/>
      <c r="H36" s="78">
        <f t="shared" ref="H36:H42" si="3">+C36+E36</f>
        <v>-12714328.18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1794695.0700000003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-170876909.11000001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26218835</v>
      </c>
      <c r="D62" s="150"/>
      <c r="E62" s="141">
        <v>5853191.9199999999</v>
      </c>
      <c r="F62" s="93"/>
      <c r="G62" s="141">
        <v>20979065.719999999</v>
      </c>
      <c r="H62" s="78">
        <f>+C62+E62</f>
        <v>32072026.920000002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28013530.07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-138804882.19000003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Departameto OAI</cp:lastModifiedBy>
  <cp:lastPrinted>2024-02-13T18:28:28Z</cp:lastPrinted>
  <dcterms:created xsi:type="dcterms:W3CDTF">2022-05-09T16:29:53Z</dcterms:created>
  <dcterms:modified xsi:type="dcterms:W3CDTF">2024-02-16T18:37:23Z</dcterms:modified>
</cp:coreProperties>
</file>